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U16" i="1"/>
  <c r="T16" i="1"/>
  <c r="S16" i="1"/>
  <c r="R16" i="1"/>
  <c r="Q16" i="1"/>
  <c r="P16" i="1"/>
  <c r="O16" i="1"/>
  <c r="N16" i="1"/>
  <c r="M16" i="1"/>
  <c r="L16" i="1"/>
  <c r="K16" i="1"/>
  <c r="H16" i="1"/>
  <c r="G16" i="1"/>
  <c r="I15" i="1"/>
  <c r="F15" i="1"/>
  <c r="E15" i="1"/>
  <c r="D15" i="1"/>
  <c r="I14" i="1"/>
  <c r="E14" i="1"/>
  <c r="D14" i="1"/>
  <c r="C14" i="1" s="1"/>
  <c r="I13" i="1"/>
  <c r="F13" i="1"/>
  <c r="E13" i="1"/>
  <c r="D13" i="1"/>
  <c r="I12" i="1"/>
  <c r="F12" i="1"/>
  <c r="E12" i="1"/>
  <c r="D12" i="1"/>
  <c r="C12" i="1" s="1"/>
  <c r="I11" i="1"/>
  <c r="E11" i="1"/>
  <c r="D11" i="1"/>
  <c r="C11" i="1" s="1"/>
  <c r="I10" i="1"/>
  <c r="E10" i="1"/>
  <c r="D10" i="1"/>
  <c r="C10" i="1" s="1"/>
  <c r="J9" i="1"/>
  <c r="I9" i="1"/>
  <c r="F9" i="1"/>
  <c r="E9" i="1"/>
  <c r="D9" i="1"/>
  <c r="C9" i="1" s="1"/>
  <c r="I8" i="1"/>
  <c r="E8" i="1"/>
  <c r="D8" i="1"/>
  <c r="C8" i="1" s="1"/>
  <c r="I7" i="1"/>
  <c r="F7" i="1"/>
  <c r="E7" i="1"/>
  <c r="D7" i="1"/>
  <c r="J6" i="1"/>
  <c r="I6" i="1"/>
  <c r="F6" i="1"/>
  <c r="E6" i="1"/>
  <c r="D6" i="1"/>
  <c r="J5" i="1"/>
  <c r="I5" i="1"/>
  <c r="E5" i="1"/>
  <c r="D5" i="1"/>
  <c r="C5" i="1" s="1"/>
  <c r="E4" i="1"/>
  <c r="D4" i="1"/>
  <c r="C4" i="1" l="1"/>
  <c r="J16" i="1"/>
  <c r="C7" i="1"/>
  <c r="C15" i="1"/>
  <c r="E16" i="1"/>
  <c r="I16" i="1"/>
  <c r="C6" i="1"/>
  <c r="F16" i="1"/>
  <c r="C13" i="1"/>
  <c r="D16" i="1"/>
</calcChain>
</file>

<file path=xl/sharedStrings.xml><?xml version="1.0" encoding="utf-8"?>
<sst xmlns="http://schemas.openxmlformats.org/spreadsheetml/2006/main" count="28" uniqueCount="17">
  <si>
    <t>Найменування</t>
  </si>
  <si>
    <t>Всього</t>
  </si>
  <si>
    <t>Разом</t>
  </si>
  <si>
    <t>сш6</t>
  </si>
  <si>
    <t>2111 Заробітна плата</t>
  </si>
  <si>
    <t>2120 нарахування на з/пл</t>
  </si>
  <si>
    <t>2210 Предмети, матеріали, обладнання та інвентар</t>
  </si>
  <si>
    <t>2220 Медикаменти та перев'язувальні матеріали</t>
  </si>
  <si>
    <t>2230 Продукти харчування</t>
  </si>
  <si>
    <t>2240 Оплата послуг (крім комунальних)</t>
  </si>
  <si>
    <t>2250 Видатки на відрядження</t>
  </si>
  <si>
    <t>2271 Оплата теплопостачання</t>
  </si>
  <si>
    <t>2272           Оплата водопостачання та водовідведення</t>
  </si>
  <si>
    <t>2273 Оплата електроєнергії</t>
  </si>
  <si>
    <t>2274 Оплата природного газу</t>
  </si>
  <si>
    <t>2800     Інші поточні видатки</t>
  </si>
  <si>
    <t>2275         Оплата  інших енергоносіїв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</si>
</sst>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3" xfId="0" applyBorder="1"/>
    <xf numFmtId="2" fontId="0" fillId="0" borderId="3" xfId="0" applyNumberFormat="1" applyBorder="1"/>
    <xf numFmtId="2" fontId="1" fillId="0" borderId="1" xfId="0" applyNumberFormat="1" applyFont="1" applyBorder="1"/>
    <xf numFmtId="2" fontId="0" fillId="0" borderId="1" xfId="0" applyNumberFormat="1" applyFont="1" applyBorder="1"/>
    <xf numFmtId="0" fontId="0" fillId="0" borderId="1" xfId="0" applyFont="1" applyBorder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7"/>
  <sheetViews>
    <sheetView tabSelected="1" workbookViewId="0">
      <selection activeCell="M23" sqref="M23"/>
    </sheetView>
  </sheetViews>
  <sheetFormatPr defaultRowHeight="15" x14ac:dyDescent="0.25"/>
  <cols>
    <col min="1" max="1" width="8.28515625" customWidth="1"/>
    <col min="2" max="2" width="14.7109375" customWidth="1"/>
    <col min="3" max="3" width="11.5703125" customWidth="1"/>
    <col min="4" max="4" width="13.85546875" customWidth="1"/>
    <col min="5" max="5" width="13" customWidth="1"/>
    <col min="6" max="6" width="11.42578125" customWidth="1"/>
    <col min="7" max="7" width="11" customWidth="1"/>
    <col min="8" max="8" width="11.7109375" customWidth="1"/>
    <col min="9" max="10" width="11.42578125" customWidth="1"/>
    <col min="11" max="11" width="11.5703125" customWidth="1"/>
    <col min="12" max="12" width="13.28515625" customWidth="1"/>
    <col min="13" max="13" width="11.28515625" customWidth="1"/>
    <col min="15" max="15" width="12.7109375" customWidth="1"/>
  </cols>
  <sheetData>
    <row r="2" spans="1:24" s="11" customFormat="1" ht="91.5" customHeight="1" x14ac:dyDescent="0.25">
      <c r="A2" s="10"/>
      <c r="B2" s="10" t="s">
        <v>0</v>
      </c>
      <c r="C2" s="10" t="s">
        <v>1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16</v>
      </c>
      <c r="P2" s="10">
        <v>2276</v>
      </c>
      <c r="Q2" s="10" t="s">
        <v>15</v>
      </c>
      <c r="R2" s="10">
        <v>2282</v>
      </c>
      <c r="S2" s="10"/>
      <c r="T2" s="10">
        <v>3110</v>
      </c>
      <c r="U2" s="10">
        <v>3132</v>
      </c>
      <c r="V2" s="10">
        <v>2111</v>
      </c>
      <c r="W2" s="10">
        <v>2120</v>
      </c>
      <c r="X2" s="10">
        <v>2210</v>
      </c>
    </row>
    <row r="3" spans="1:24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5"/>
      <c r="V3" s="1"/>
      <c r="W3" s="1"/>
      <c r="X3" s="1"/>
    </row>
    <row r="4" spans="1:24" ht="14.25" customHeight="1" x14ac:dyDescent="0.25">
      <c r="A4" s="1">
        <v>1</v>
      </c>
      <c r="B4" s="3" t="s">
        <v>3</v>
      </c>
      <c r="C4" s="2">
        <f t="shared" ref="C4:C15" si="0">D4+E4+F4+G4+H4+I4+J4+K4+L4+M4+N4+O4+P4+Q4+R4+S4</f>
        <v>581123.40999999992</v>
      </c>
      <c r="D4" s="1">
        <f>325793.35+85878.23</f>
        <v>411671.57999999996</v>
      </c>
      <c r="E4" s="1">
        <f>72392.09+19085</f>
        <v>91477.09</v>
      </c>
      <c r="F4" s="1"/>
      <c r="G4" s="1"/>
      <c r="H4" s="1">
        <v>19925.7</v>
      </c>
      <c r="I4" s="7">
        <v>55842</v>
      </c>
      <c r="J4" s="1"/>
      <c r="K4" s="1"/>
      <c r="L4" s="1">
        <v>1326.24</v>
      </c>
      <c r="M4" s="4">
        <v>880.8</v>
      </c>
      <c r="N4" s="4"/>
      <c r="O4" s="4"/>
      <c r="P4" s="4"/>
      <c r="Q4" s="4"/>
      <c r="R4" s="4"/>
      <c r="S4" s="4"/>
      <c r="T4" s="4"/>
      <c r="U4" s="6"/>
      <c r="V4" s="1"/>
      <c r="W4" s="1"/>
      <c r="X4" s="1"/>
    </row>
    <row r="5" spans="1:24" x14ac:dyDescent="0.25">
      <c r="A5" s="1">
        <v>2</v>
      </c>
      <c r="B5" s="3" t="s">
        <v>3</v>
      </c>
      <c r="C5" s="2">
        <f t="shared" si="0"/>
        <v>699114.9800000001</v>
      </c>
      <c r="D5" s="1">
        <f>325710.74+90549.18</f>
        <v>416259.92</v>
      </c>
      <c r="E5" s="1">
        <f>70947.83+19824.19</f>
        <v>90772.02</v>
      </c>
      <c r="F5" s="1"/>
      <c r="G5" s="1"/>
      <c r="H5" s="1">
        <v>32660.15</v>
      </c>
      <c r="I5" s="1">
        <f>5841.75+1357.1+1691.19</f>
        <v>8890.0400000000009</v>
      </c>
      <c r="J5" s="1">
        <f>243.77+831.34</f>
        <v>1075.1100000000001</v>
      </c>
      <c r="K5" s="8">
        <v>144660.29999999999</v>
      </c>
      <c r="L5" s="1">
        <v>1547.28</v>
      </c>
      <c r="M5" s="4">
        <v>3248.4</v>
      </c>
      <c r="N5" s="4"/>
      <c r="O5" s="4"/>
      <c r="P5" s="4"/>
      <c r="Q5" s="4">
        <v>1.76</v>
      </c>
      <c r="R5" s="4"/>
      <c r="S5" s="4"/>
      <c r="T5" s="4"/>
      <c r="U5" s="6"/>
      <c r="V5" s="1"/>
      <c r="W5" s="1"/>
      <c r="X5" s="1"/>
    </row>
    <row r="6" spans="1:24" x14ac:dyDescent="0.25">
      <c r="A6" s="1">
        <v>3</v>
      </c>
      <c r="B6" s="3" t="s">
        <v>3</v>
      </c>
      <c r="C6" s="2">
        <f t="shared" si="0"/>
        <v>828790.76000000013</v>
      </c>
      <c r="D6" s="1">
        <f>342802.02+89779.44</f>
        <v>432581.46</v>
      </c>
      <c r="E6" s="1">
        <f>75630.21+18468.09</f>
        <v>94098.3</v>
      </c>
      <c r="F6" s="1">
        <f>3974+3000</f>
        <v>6974</v>
      </c>
      <c r="G6" s="1"/>
      <c r="H6" s="1">
        <v>17515.7</v>
      </c>
      <c r="I6" s="4">
        <f>82646+32414.39+19566+400+571.08+845.6</f>
        <v>136443.07</v>
      </c>
      <c r="J6" s="1">
        <f>231.9+243.77</f>
        <v>475.67</v>
      </c>
      <c r="K6" s="8">
        <v>131489.43</v>
      </c>
      <c r="L6" s="1">
        <v>1326.24</v>
      </c>
      <c r="M6" s="4">
        <v>7886.89</v>
      </c>
      <c r="N6" s="4"/>
      <c r="O6" s="4"/>
      <c r="P6" s="4"/>
      <c r="Q6" s="4"/>
      <c r="R6" s="4"/>
      <c r="S6" s="4"/>
      <c r="T6" s="4"/>
      <c r="U6" s="6"/>
      <c r="V6" s="1"/>
      <c r="W6" s="1"/>
      <c r="X6" s="1"/>
    </row>
    <row r="7" spans="1:24" x14ac:dyDescent="0.25">
      <c r="A7" s="1">
        <v>4</v>
      </c>
      <c r="B7" s="3" t="s">
        <v>3</v>
      </c>
      <c r="C7" s="2">
        <f t="shared" si="0"/>
        <v>778508.00999999989</v>
      </c>
      <c r="D7" s="1">
        <f>331106.12+64730.29</f>
        <v>395836.41</v>
      </c>
      <c r="E7" s="1">
        <f>72541.58+16638.38</f>
        <v>89179.96</v>
      </c>
      <c r="F7" s="1">
        <f>599+3875</f>
        <v>4474</v>
      </c>
      <c r="G7" s="1">
        <v>2294.4</v>
      </c>
      <c r="H7" s="1"/>
      <c r="I7" s="7">
        <f>571.08+360+721.57+149984+650+571.08</f>
        <v>152857.72999999998</v>
      </c>
      <c r="J7" s="1"/>
      <c r="K7" s="8">
        <v>131489.43</v>
      </c>
      <c r="L7" s="1">
        <v>184.2</v>
      </c>
      <c r="M7" s="1">
        <v>570.01</v>
      </c>
      <c r="N7" s="1"/>
      <c r="O7" s="1">
        <v>1621.87</v>
      </c>
      <c r="P7" s="1"/>
      <c r="Q7" s="1"/>
      <c r="R7" s="1"/>
      <c r="S7" s="1"/>
      <c r="T7" s="1"/>
      <c r="U7" s="5"/>
      <c r="V7" s="1"/>
      <c r="W7" s="1"/>
      <c r="X7" s="1"/>
    </row>
    <row r="8" spans="1:24" x14ac:dyDescent="0.25">
      <c r="A8" s="1">
        <v>5</v>
      </c>
      <c r="B8" s="3" t="s">
        <v>3</v>
      </c>
      <c r="C8" s="2">
        <f t="shared" si="0"/>
        <v>509411.46000000008</v>
      </c>
      <c r="D8" s="1">
        <f>333305.95+82388.69</f>
        <v>415694.64</v>
      </c>
      <c r="E8" s="1">
        <f>72314.34+17761.69</f>
        <v>90076.03</v>
      </c>
      <c r="F8" s="1"/>
      <c r="G8" s="1"/>
      <c r="H8" s="1"/>
      <c r="I8" s="7">
        <f>571.08+360+721.57</f>
        <v>1652.65</v>
      </c>
      <c r="J8" s="1"/>
      <c r="K8" s="8"/>
      <c r="L8" s="1">
        <v>100.94</v>
      </c>
      <c r="M8" s="1">
        <v>1887.2</v>
      </c>
      <c r="N8" s="1"/>
      <c r="O8" s="1"/>
      <c r="P8" s="1"/>
      <c r="Q8" s="1"/>
      <c r="R8" s="1"/>
      <c r="S8" s="1"/>
      <c r="T8" s="1"/>
      <c r="U8" s="5"/>
      <c r="V8" s="1"/>
      <c r="W8" s="1"/>
      <c r="X8" s="1"/>
    </row>
    <row r="9" spans="1:24" x14ac:dyDescent="0.25">
      <c r="A9" s="1">
        <v>6</v>
      </c>
      <c r="B9" s="3" t="s">
        <v>3</v>
      </c>
      <c r="C9" s="2">
        <f t="shared" si="0"/>
        <v>788930.90999999992</v>
      </c>
      <c r="D9" s="1">
        <f>495731.86+84162.32</f>
        <v>579894.17999999993</v>
      </c>
      <c r="E9" s="1">
        <f>117516.88+17764.46</f>
        <v>135281.34</v>
      </c>
      <c r="F9" s="1">
        <f>49844+8240</f>
        <v>58084</v>
      </c>
      <c r="G9" s="1"/>
      <c r="H9" s="1"/>
      <c r="I9" s="4">
        <f>571.08+2164.29+833</f>
        <v>3568.37</v>
      </c>
      <c r="J9" s="1">
        <f>363.77+1299+891.87</f>
        <v>2554.64</v>
      </c>
      <c r="K9" s="8">
        <v>9548.3799999999992</v>
      </c>
      <c r="L9" s="1"/>
      <c r="M9" s="1"/>
      <c r="N9" s="1"/>
      <c r="O9" s="1"/>
      <c r="P9" s="1"/>
      <c r="Q9" s="1"/>
      <c r="R9" s="1"/>
      <c r="S9" s="1"/>
      <c r="T9" s="1"/>
      <c r="U9" s="5"/>
      <c r="V9" s="1"/>
      <c r="W9" s="1"/>
      <c r="X9" s="1"/>
    </row>
    <row r="10" spans="1:24" x14ac:dyDescent="0.25">
      <c r="A10" s="1">
        <v>7</v>
      </c>
      <c r="B10" s="3" t="s">
        <v>3</v>
      </c>
      <c r="C10" s="2">
        <f t="shared" si="0"/>
        <v>570110.54</v>
      </c>
      <c r="D10" s="1">
        <f>313548.84+124374.1</f>
        <v>437922.94000000006</v>
      </c>
      <c r="E10" s="1">
        <f>25066.76+64387.94</f>
        <v>89454.7</v>
      </c>
      <c r="F10" s="1"/>
      <c r="G10" s="1"/>
      <c r="H10" s="1"/>
      <c r="I10" s="4">
        <f>1060.21+571.08+7200+2250</f>
        <v>11081.29</v>
      </c>
      <c r="J10" s="1"/>
      <c r="K10" s="8">
        <v>24530.47</v>
      </c>
      <c r="L10" s="1">
        <v>3082.9</v>
      </c>
      <c r="M10" s="1">
        <v>2978</v>
      </c>
      <c r="N10" s="1"/>
      <c r="O10" s="1">
        <v>1060.24</v>
      </c>
      <c r="P10" s="1"/>
      <c r="Q10" s="1"/>
      <c r="R10" s="1"/>
      <c r="S10" s="1"/>
      <c r="T10" s="1"/>
      <c r="U10" s="5"/>
      <c r="V10" s="1"/>
      <c r="W10" s="1"/>
      <c r="X10" s="1"/>
    </row>
    <row r="11" spans="1:24" x14ac:dyDescent="0.25">
      <c r="A11" s="1">
        <v>8</v>
      </c>
      <c r="B11" s="3" t="s">
        <v>3</v>
      </c>
      <c r="C11" s="2">
        <f t="shared" si="0"/>
        <v>518453.36</v>
      </c>
      <c r="D11" s="1">
        <f>295042.28+90602.29</f>
        <v>385644.57</v>
      </c>
      <c r="E11" s="4">
        <f>65698.2+19007.6</f>
        <v>84705.799999999988</v>
      </c>
      <c r="F11" s="1">
        <v>6898.1</v>
      </c>
      <c r="G11" s="1"/>
      <c r="H11" s="1"/>
      <c r="I11" s="4">
        <f>22822+571.08+8462.86+1060.21</f>
        <v>32916.15</v>
      </c>
      <c r="J11" s="1"/>
      <c r="K11" s="8"/>
      <c r="L11" s="1">
        <v>3598.14</v>
      </c>
      <c r="M11" s="1">
        <v>4690.6000000000004</v>
      </c>
      <c r="N11" s="1"/>
      <c r="O11" s="1"/>
      <c r="P11" s="1"/>
      <c r="Q11" s="1"/>
      <c r="R11" s="1"/>
      <c r="S11" s="1"/>
      <c r="T11" s="1"/>
      <c r="U11" s="5"/>
      <c r="V11" s="1"/>
      <c r="W11" s="1"/>
      <c r="X11" s="1"/>
    </row>
    <row r="12" spans="1:24" x14ac:dyDescent="0.25">
      <c r="A12" s="1">
        <v>9</v>
      </c>
      <c r="B12" s="3" t="s">
        <v>3</v>
      </c>
      <c r="C12" s="2">
        <f t="shared" si="0"/>
        <v>703151.22</v>
      </c>
      <c r="D12" s="1">
        <f>330770.79+87564.02</f>
        <v>418334.81</v>
      </c>
      <c r="E12" s="1">
        <f>72447.27+24971.34</f>
        <v>97418.61</v>
      </c>
      <c r="F12" s="1">
        <f>8789+2177.4</f>
        <v>10966.4</v>
      </c>
      <c r="G12" s="1"/>
      <c r="H12" s="1">
        <v>27303.35</v>
      </c>
      <c r="I12" s="4">
        <f>15058.13+49738+3180.63</f>
        <v>67976.759999999995</v>
      </c>
      <c r="J12" s="1"/>
      <c r="K12" s="8">
        <v>73591.41</v>
      </c>
      <c r="L12" s="1">
        <v>3084.12</v>
      </c>
      <c r="M12" s="1">
        <v>2913.71</v>
      </c>
      <c r="N12" s="1"/>
      <c r="O12" s="1">
        <v>1562.05</v>
      </c>
      <c r="P12" s="1"/>
      <c r="Q12" s="1"/>
      <c r="R12" s="1"/>
      <c r="S12" s="1"/>
      <c r="T12" s="1"/>
      <c r="U12" s="5"/>
      <c r="V12" s="1"/>
      <c r="W12" s="1"/>
      <c r="X12" s="1"/>
    </row>
    <row r="13" spans="1:24" x14ac:dyDescent="0.25">
      <c r="A13" s="1">
        <v>10</v>
      </c>
      <c r="B13" s="3" t="s">
        <v>3</v>
      </c>
      <c r="C13" s="2">
        <f t="shared" si="0"/>
        <v>616541.62</v>
      </c>
      <c r="D13" s="1">
        <f>360123.28+94130.47</f>
        <v>454253.75</v>
      </c>
      <c r="E13" s="1">
        <f>82221.3+18968.05</f>
        <v>101189.35</v>
      </c>
      <c r="F13" s="1">
        <f>18204+10759+8622.5</f>
        <v>37585.5</v>
      </c>
      <c r="G13" s="1"/>
      <c r="H13" s="1">
        <v>4364.75</v>
      </c>
      <c r="I13" s="1">
        <f>9915.74+2120.42</f>
        <v>12036.16</v>
      </c>
      <c r="J13" s="1"/>
      <c r="K13" s="8"/>
      <c r="L13" s="1">
        <v>494.26</v>
      </c>
      <c r="M13" s="1">
        <v>4847.2</v>
      </c>
      <c r="N13" s="1"/>
      <c r="O13" s="1">
        <v>1770.65</v>
      </c>
      <c r="P13" s="1"/>
      <c r="Q13" s="1"/>
      <c r="R13" s="1"/>
      <c r="S13" s="1"/>
      <c r="T13" s="1"/>
      <c r="U13" s="5"/>
      <c r="V13" s="1"/>
      <c r="W13" s="1"/>
      <c r="X13" s="1"/>
    </row>
    <row r="14" spans="1:24" x14ac:dyDescent="0.25">
      <c r="A14" s="1">
        <v>11</v>
      </c>
      <c r="B14" s="3" t="s">
        <v>3</v>
      </c>
      <c r="C14" s="2">
        <f t="shared" si="0"/>
        <v>785462.35</v>
      </c>
      <c r="D14" s="1">
        <f>372172.15+92990.11</f>
        <v>465162.26</v>
      </c>
      <c r="E14" s="1">
        <f>83029.5+19198.94</f>
        <v>102228.44</v>
      </c>
      <c r="F14" s="1">
        <v>113921.1</v>
      </c>
      <c r="G14" s="1"/>
      <c r="H14" s="1">
        <v>23432.400000000001</v>
      </c>
      <c r="I14" s="1">
        <f>571.08+784</f>
        <v>1355.08</v>
      </c>
      <c r="J14" s="1"/>
      <c r="K14" s="8">
        <v>73795.179999999993</v>
      </c>
      <c r="L14" s="1">
        <v>345.8</v>
      </c>
      <c r="M14" s="1">
        <v>4392.6099999999997</v>
      </c>
      <c r="N14" s="1"/>
      <c r="O14" s="1">
        <v>829.48</v>
      </c>
      <c r="P14" s="1"/>
      <c r="Q14" s="1"/>
      <c r="R14" s="1"/>
      <c r="S14" s="1"/>
      <c r="T14" s="1"/>
      <c r="U14" s="5"/>
      <c r="V14" s="1"/>
      <c r="W14" s="1"/>
      <c r="X14" s="1"/>
    </row>
    <row r="15" spans="1:24" x14ac:dyDescent="0.25">
      <c r="A15" s="1">
        <v>12</v>
      </c>
      <c r="B15" s="3" t="s">
        <v>3</v>
      </c>
      <c r="C15" s="2">
        <f t="shared" si="0"/>
        <v>1052632.3899999999</v>
      </c>
      <c r="D15" s="1">
        <f>365349.89+90488.97+29467.59</f>
        <v>485306.45</v>
      </c>
      <c r="E15" s="1">
        <f>79279.09+18600.3+4616.84</f>
        <v>102496.23</v>
      </c>
      <c r="F15" s="1">
        <f>11139+72909.85+37628.97</f>
        <v>121677.82</v>
      </c>
      <c r="G15" s="1"/>
      <c r="H15" s="1">
        <v>10885.5</v>
      </c>
      <c r="I15" s="1">
        <f>6555.37+1190.99+1060.21</f>
        <v>8806.57</v>
      </c>
      <c r="J15" s="1"/>
      <c r="K15" s="9">
        <v>295268</v>
      </c>
      <c r="L15" s="1">
        <v>3084.12</v>
      </c>
      <c r="M15" s="1">
        <v>19396.419999999998</v>
      </c>
      <c r="N15" s="1"/>
      <c r="O15" s="1">
        <v>5711.28</v>
      </c>
      <c r="P15" s="1"/>
      <c r="Q15" s="1"/>
      <c r="R15" s="1"/>
      <c r="S15" s="1"/>
      <c r="T15" s="1"/>
      <c r="U15" s="5"/>
      <c r="V15" s="1"/>
      <c r="W15" s="1"/>
      <c r="X15" s="1"/>
    </row>
    <row r="16" spans="1:24" x14ac:dyDescent="0.25">
      <c r="A16" s="1" t="s">
        <v>2</v>
      </c>
      <c r="B16" s="1"/>
      <c r="C16" s="1">
        <f>SUM(C4:C15)</f>
        <v>8432231.0099999998</v>
      </c>
      <c r="D16" s="1">
        <f t="shared" ref="D16:U16" si="1">SUM(D4:D15)</f>
        <v>5298562.97</v>
      </c>
      <c r="E16" s="1">
        <f t="shared" si="1"/>
        <v>1168377.8699999999</v>
      </c>
      <c r="F16" s="1">
        <f t="shared" si="1"/>
        <v>360580.92000000004</v>
      </c>
      <c r="G16" s="1">
        <f t="shared" si="1"/>
        <v>2294.4</v>
      </c>
      <c r="H16" s="1">
        <f t="shared" si="1"/>
        <v>136087.54999999999</v>
      </c>
      <c r="I16" s="1">
        <f t="shared" si="1"/>
        <v>493425.87</v>
      </c>
      <c r="J16" s="1">
        <f t="shared" si="1"/>
        <v>4105.42</v>
      </c>
      <c r="K16" s="9">
        <f t="shared" si="1"/>
        <v>884372.60000000009</v>
      </c>
      <c r="L16" s="1">
        <f t="shared" si="1"/>
        <v>18174.239999999998</v>
      </c>
      <c r="M16" s="1">
        <f t="shared" si="1"/>
        <v>53691.839999999997</v>
      </c>
      <c r="N16" s="1">
        <f t="shared" si="1"/>
        <v>0</v>
      </c>
      <c r="O16" s="1">
        <f t="shared" si="1"/>
        <v>12555.57</v>
      </c>
      <c r="P16" s="1">
        <f t="shared" si="1"/>
        <v>0</v>
      </c>
      <c r="Q16" s="1">
        <f t="shared" si="1"/>
        <v>1.76</v>
      </c>
      <c r="R16" s="1">
        <f t="shared" si="1"/>
        <v>0</v>
      </c>
      <c r="S16" s="1">
        <f t="shared" si="1"/>
        <v>0</v>
      </c>
      <c r="T16" s="1">
        <f t="shared" si="1"/>
        <v>0</v>
      </c>
      <c r="U16" s="5">
        <f t="shared" si="1"/>
        <v>0</v>
      </c>
      <c r="V16" s="1"/>
      <c r="W16" s="1"/>
      <c r="X16" s="1"/>
    </row>
    <row r="17" spans="1:2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2021-03-02T13:44:24Z</dcterms:modified>
</cp:coreProperties>
</file>